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35" tabRatio="596"/>
  </bookViews>
  <sheets>
    <sheet name="IMC" sheetId="1" r:id="rId1"/>
    <sheet name="IMC Infantil" sheetId="4" r:id="rId2"/>
  </sheet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5"/>
  <c r="I15" i="4" l="1"/>
  <c r="H15"/>
  <c r="D14"/>
  <c r="D12"/>
  <c r="G10"/>
  <c r="F10"/>
  <c r="H10" s="1"/>
  <c r="I10" s="1"/>
  <c r="G9"/>
  <c r="F9"/>
  <c r="H9" s="1"/>
  <c r="I9" s="1"/>
  <c r="G8"/>
  <c r="F8"/>
  <c r="H8" s="1"/>
  <c r="I8" s="1"/>
  <c r="G7"/>
  <c r="F7"/>
  <c r="H7" s="1"/>
  <c r="I7" s="1"/>
  <c r="G6"/>
  <c r="F6"/>
  <c r="H6" s="1"/>
  <c r="I6" s="1"/>
  <c r="G5"/>
  <c r="F5"/>
  <c r="D13" s="1"/>
  <c r="G5" i="1"/>
  <c r="I15"/>
  <c r="H15"/>
  <c r="H5" i="4" l="1"/>
  <c r="F8" i="1"/>
  <c r="H8" s="1"/>
  <c r="F9"/>
  <c r="H9" s="1"/>
  <c r="F6"/>
  <c r="F10"/>
  <c r="H10" s="1"/>
  <c r="F7"/>
  <c r="H7" s="1"/>
  <c r="F5"/>
  <c r="D15" i="4" l="1"/>
  <c r="D16"/>
  <c r="I5"/>
  <c r="I11" s="1"/>
  <c r="D13" i="1"/>
  <c r="D14"/>
  <c r="G7"/>
  <c r="G6"/>
  <c r="G8"/>
  <c r="H6"/>
  <c r="G10"/>
  <c r="G9"/>
  <c r="H5"/>
  <c r="D12"/>
  <c r="D16" l="1"/>
  <c r="I11"/>
  <c r="D15"/>
</calcChain>
</file>

<file path=xl/sharedStrings.xml><?xml version="1.0" encoding="utf-8"?>
<sst xmlns="http://schemas.openxmlformats.org/spreadsheetml/2006/main" count="69" uniqueCount="28">
  <si>
    <t>CLÍNICA CORPO LEVE</t>
  </si>
  <si>
    <t>ANÁLISE DO ÍNDICE DE MASSA CORPORAL (IMC)</t>
  </si>
  <si>
    <t>Valor de Referência (R$):</t>
  </si>
  <si>
    <t>NOME DO CLIENTE</t>
  </si>
  <si>
    <t>IDADE</t>
  </si>
  <si>
    <t>SEXO</t>
  </si>
  <si>
    <t>PESO (Kg)</t>
  </si>
  <si>
    <t>ALTURA (m)</t>
  </si>
  <si>
    <t>IMC</t>
  </si>
  <si>
    <t>SITUAÇÃO</t>
  </si>
  <si>
    <t>PRIORIDADE CIRURGIA</t>
  </si>
  <si>
    <t>VALOR DA CIRURGIA</t>
  </si>
  <si>
    <t>ANTONIO CABRAL</t>
  </si>
  <si>
    <t>M</t>
  </si>
  <si>
    <t>MARIA EDUARDA FRANÇA</t>
  </si>
  <si>
    <t>F</t>
  </si>
  <si>
    <t>PEDRO HENRIQUE LUZ</t>
  </si>
  <si>
    <t>CLÁUDIA XAVIER</t>
  </si>
  <si>
    <t>POLLYANA BERNNA</t>
  </si>
  <si>
    <t>JUVENAL DE COIMBRA</t>
  </si>
  <si>
    <t>TOTAL</t>
  </si>
  <si>
    <t>IMC Médio</t>
  </si>
  <si>
    <t>IMC Máximo</t>
  </si>
  <si>
    <t>IMC (2º Maior)</t>
  </si>
  <si>
    <t>Quantidade de cirurgia com prioridade 1</t>
  </si>
  <si>
    <t>Soma do valor das cirurgias de prioridade 1</t>
  </si>
  <si>
    <t>PROCURAR SITUAÇÃO E VALOR DA CIRURGIA POR NOME DO CLIENTE</t>
  </si>
  <si>
    <t xml:space="preserve"> 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</si>
</sst>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FF0000"/>
      <name val="Arial Rounded MT Bold"/>
      <family val="2"/>
    </font>
    <font>
      <b/>
      <sz val="16"/>
      <color rgb="FF002060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/>
      <diagonal/>
    </border>
    <border>
      <left style="thin">
        <color rgb="FF00B050"/>
      </left>
      <right style="thick">
        <color rgb="FF00B050"/>
      </right>
      <top style="thick">
        <color rgb="FF00B050"/>
      </top>
      <bottom/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C00000"/>
      </top>
      <bottom style="thick">
        <color rgb="FF00B050"/>
      </bottom>
      <diagonal/>
    </border>
    <border>
      <left/>
      <right/>
      <top style="thick">
        <color rgb="FFC00000"/>
      </top>
      <bottom style="thick">
        <color rgb="FF00B050"/>
      </bottom>
      <diagonal/>
    </border>
    <border>
      <left/>
      <right style="thick">
        <color rgb="FF00B050"/>
      </right>
      <top style="thick">
        <color rgb="FFC0000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theme="1"/>
      </left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/>
      <bottom style="thick">
        <color theme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theme="6" tint="-0.499984740745262"/>
      </left>
      <right/>
      <top style="thick">
        <color rgb="FFC00000"/>
      </top>
      <bottom style="thick">
        <color theme="6" tint="-0.499984740745262"/>
      </bottom>
      <diagonal/>
    </border>
    <border>
      <left/>
      <right/>
      <top style="thick">
        <color rgb="FFC00000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rgb="FFC00000"/>
      </top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ck">
        <color theme="6" tint="-0.499984740745262"/>
      </top>
      <bottom/>
      <diagonal/>
    </border>
    <border>
      <left style="thin">
        <color theme="6" tint="-0.499984740745262"/>
      </left>
      <right style="thick">
        <color rgb="FF00B050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22" xfId="0" applyNumberFormat="1" applyBorder="1"/>
    <xf numFmtId="0" fontId="0" fillId="0" borderId="21" xfId="0" applyBorder="1" applyAlignment="1">
      <alignment horizontal="center" vertical="center"/>
    </xf>
    <xf numFmtId="0" fontId="0" fillId="3" borderId="28" xfId="0" applyFill="1" applyBorder="1"/>
    <xf numFmtId="164" fontId="0" fillId="3" borderId="31" xfId="0" applyNumberFormat="1" applyFill="1" applyBorder="1"/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164" fontId="0" fillId="0" borderId="39" xfId="0" applyNumberFormat="1" applyBorder="1" applyAlignment="1">
      <alignment vertical="center"/>
    </xf>
    <xf numFmtId="2" fontId="0" fillId="0" borderId="13" xfId="0" applyNumberFormat="1" applyBorder="1"/>
    <xf numFmtId="2" fontId="0" fillId="0" borderId="16" xfId="0" applyNumberFormat="1" applyBorder="1"/>
    <xf numFmtId="2" fontId="0" fillId="0" borderId="19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164" fontId="0" fillId="0" borderId="20" xfId="0" applyNumberFormat="1" applyBorder="1"/>
    <xf numFmtId="2" fontId="0" fillId="3" borderId="25" xfId="0" applyNumberFormat="1" applyFill="1" applyBorder="1"/>
    <xf numFmtId="2" fontId="0" fillId="3" borderId="28" xfId="0" applyNumberFormat="1" applyFill="1" applyBorder="1"/>
    <xf numFmtId="2" fontId="0" fillId="0" borderId="0" xfId="0" applyNumberFormat="1" applyBorder="1"/>
    <xf numFmtId="0" fontId="2" fillId="3" borderId="26" xfId="0" applyFont="1" applyFill="1" applyBorder="1"/>
    <xf numFmtId="0" fontId="2" fillId="3" borderId="27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3" borderId="23" xfId="0" applyFont="1" applyFill="1" applyBorder="1"/>
    <xf numFmtId="0" fontId="2" fillId="3" borderId="24" xfId="0" applyFont="1" applyFill="1" applyBorder="1"/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4" fontId="2" fillId="0" borderId="44" xfId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2" fontId="0" fillId="0" borderId="49" xfId="0" applyNumberFormat="1" applyBorder="1"/>
    <xf numFmtId="164" fontId="0" fillId="0" borderId="50" xfId="0" applyNumberFormat="1" applyBorder="1"/>
    <xf numFmtId="0" fontId="0" fillId="0" borderId="51" xfId="0" applyBorder="1"/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center"/>
    </xf>
    <xf numFmtId="2" fontId="0" fillId="0" borderId="52" xfId="0" applyNumberFormat="1" applyBorder="1"/>
    <xf numFmtId="164" fontId="0" fillId="0" borderId="53" xfId="0" applyNumberFormat="1" applyBorder="1"/>
  </cellXfs>
  <cellStyles count="2">
    <cellStyle name="Moeda" xfId="1" builtinId="4"/>
    <cellStyle name="Normal" xfId="0" builtinId="0"/>
  </cellStyles>
  <dxfs count="2">
    <dxf>
      <font>
        <color rgb="FFC00000"/>
      </font>
      <fill>
        <patternFill>
          <bgColor theme="0" tint="-0.34998626667073579"/>
        </patternFill>
      </fill>
    </dxf>
    <dxf>
      <font>
        <color rgb="FFC00000"/>
      </font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Relação Cliente x Peso (Kg)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IMC!$A$5</c:f>
              <c:strCache>
                <c:ptCount val="1"/>
                <c:pt idx="0">
                  <c:v>ANTONIO CABRAL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0000"/>
                    <a:shade val="51000"/>
                    <a:satMod val="130000"/>
                  </a:schemeClr>
                </a:gs>
                <a:gs pos="80000">
                  <a:schemeClr val="accent4">
                    <a:shade val="50000"/>
                    <a:shade val="93000"/>
                    <a:satMod val="130000"/>
                  </a:schemeClr>
                </a:gs>
                <a:gs pos="100000">
                  <a:schemeClr val="accent4">
                    <a:shade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IMC!$D$4</c:f>
              <c:strCache>
                <c:ptCount val="1"/>
                <c:pt idx="0">
                  <c:v>PESO (Kg)</c:v>
                </c:pt>
              </c:strCache>
            </c:strRef>
          </c:cat>
          <c:val>
            <c:numRef>
              <c:f>IMC!$D$5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</c:ser>
        <c:ser>
          <c:idx val="1"/>
          <c:order val="1"/>
          <c:tx>
            <c:strRef>
              <c:f>IMC!$A$6</c:f>
              <c:strCache>
                <c:ptCount val="1"/>
                <c:pt idx="0">
                  <c:v>CLÁUDIA XAVIER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70000"/>
                    <a:shade val="51000"/>
                    <a:satMod val="130000"/>
                  </a:schemeClr>
                </a:gs>
                <a:gs pos="80000">
                  <a:schemeClr val="accent4">
                    <a:shade val="70000"/>
                    <a:shade val="93000"/>
                    <a:satMod val="130000"/>
                  </a:schemeClr>
                </a:gs>
                <a:gs pos="100000">
                  <a:schemeClr val="accent4">
                    <a:shade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IMC!$D$4</c:f>
              <c:strCache>
                <c:ptCount val="1"/>
                <c:pt idx="0">
                  <c:v>PESO (Kg)</c:v>
                </c:pt>
              </c:strCache>
            </c:strRef>
          </c:cat>
          <c:val>
            <c:numRef>
              <c:f>IMC!$D$6</c:f>
              <c:numCache>
                <c:formatCode>General</c:formatCode>
                <c:ptCount val="1"/>
                <c:pt idx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IMC!$A$7</c:f>
              <c:strCache>
                <c:ptCount val="1"/>
                <c:pt idx="0">
                  <c:v>JUVENAL DE COIMBRA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90000"/>
                    <a:shade val="51000"/>
                    <a:satMod val="130000"/>
                  </a:schemeClr>
                </a:gs>
                <a:gs pos="80000">
                  <a:schemeClr val="accent4">
                    <a:shade val="90000"/>
                    <a:shade val="93000"/>
                    <a:satMod val="130000"/>
                  </a:schemeClr>
                </a:gs>
                <a:gs pos="100000">
                  <a:schemeClr val="accent4">
                    <a:shade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IMC!$D$4</c:f>
              <c:strCache>
                <c:ptCount val="1"/>
                <c:pt idx="0">
                  <c:v>PESO (Kg)</c:v>
                </c:pt>
              </c:strCache>
            </c:strRef>
          </c:cat>
          <c:val>
            <c:numRef>
              <c:f>IMC!$D$7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</c:ser>
        <c:ser>
          <c:idx val="3"/>
          <c:order val="3"/>
          <c:tx>
            <c:strRef>
              <c:f>IMC!$A$8</c:f>
              <c:strCache>
                <c:ptCount val="1"/>
                <c:pt idx="0">
                  <c:v>MARIA EDUARDA FRANÇA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90000"/>
                    <a:shade val="51000"/>
                    <a:satMod val="130000"/>
                  </a:schemeClr>
                </a:gs>
                <a:gs pos="80000">
                  <a:schemeClr val="accent4">
                    <a:tint val="90000"/>
                    <a:shade val="93000"/>
                    <a:satMod val="130000"/>
                  </a:schemeClr>
                </a:gs>
                <a:gs pos="100000">
                  <a:schemeClr val="accent4">
                    <a:tint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IMC!$D$4</c:f>
              <c:strCache>
                <c:ptCount val="1"/>
                <c:pt idx="0">
                  <c:v>PESO (Kg)</c:v>
                </c:pt>
              </c:strCache>
            </c:strRef>
          </c:cat>
          <c:val>
            <c:numRef>
              <c:f>IMC!$D$8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</c:ser>
        <c:ser>
          <c:idx val="4"/>
          <c:order val="4"/>
          <c:tx>
            <c:strRef>
              <c:f>IMC!$A$9</c:f>
              <c:strCache>
                <c:ptCount val="1"/>
                <c:pt idx="0">
                  <c:v>PEDRO HENRIQUE LUZ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70000"/>
                    <a:shade val="51000"/>
                    <a:satMod val="130000"/>
                  </a:schemeClr>
                </a:gs>
                <a:gs pos="80000">
                  <a:schemeClr val="accent4">
                    <a:tint val="70000"/>
                    <a:shade val="93000"/>
                    <a:satMod val="130000"/>
                  </a:schemeClr>
                </a:gs>
                <a:gs pos="100000">
                  <a:schemeClr val="accent4">
                    <a:tint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IMC!$D$4</c:f>
              <c:strCache>
                <c:ptCount val="1"/>
                <c:pt idx="0">
                  <c:v>PESO (Kg)</c:v>
                </c:pt>
              </c:strCache>
            </c:strRef>
          </c:cat>
          <c:val>
            <c:numRef>
              <c:f>IMC!$D$9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ser>
          <c:idx val="5"/>
          <c:order val="5"/>
          <c:tx>
            <c:strRef>
              <c:f>IMC!$A$10</c:f>
              <c:strCache>
                <c:ptCount val="1"/>
                <c:pt idx="0">
                  <c:v>POLLYANA BERNNA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hade val="51000"/>
                    <a:satMod val="130000"/>
                  </a:schemeClr>
                </a:gs>
                <a:gs pos="80000">
                  <a:schemeClr val="accent4">
                    <a:tint val="50000"/>
                    <a:shade val="93000"/>
                    <a:satMod val="130000"/>
                  </a:schemeClr>
                </a:gs>
                <a:gs pos="100000">
                  <a:schemeClr val="accent4">
                    <a:tint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IMC!$D$4</c:f>
              <c:strCache>
                <c:ptCount val="1"/>
                <c:pt idx="0">
                  <c:v>PESO (Kg)</c:v>
                </c:pt>
              </c:strCache>
            </c:strRef>
          </c:cat>
          <c:val>
            <c:numRef>
              <c:f>IMC!$D$10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</c:ser>
        <c:dLbls/>
        <c:gapWidth val="100"/>
        <c:overlap val="-24"/>
        <c:axId val="77036160"/>
        <c:axId val="78430592"/>
      </c:barChart>
      <c:catAx>
        <c:axId val="770361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430592"/>
        <c:crosses val="autoZero"/>
        <c:auto val="1"/>
        <c:lblAlgn val="ctr"/>
        <c:lblOffset val="100"/>
      </c:catAx>
      <c:valAx>
        <c:axId val="78430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03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176212</xdr:rowOff>
    </xdr:from>
    <xdr:to>
      <xdr:col>14</xdr:col>
      <xdr:colOff>161925</xdr:colOff>
      <xdr:row>8</xdr:row>
      <xdr:rowOff>109537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I24" sqref="I24"/>
    </sheetView>
  </sheetViews>
  <sheetFormatPr defaultRowHeight="15"/>
  <cols>
    <col min="1" max="1" width="23.28515625" customWidth="1"/>
    <col min="2" max="2" width="13.28515625" bestFit="1" customWidth="1"/>
    <col min="4" max="4" width="13.28515625" bestFit="1" customWidth="1"/>
    <col min="5" max="5" width="11.5703125" customWidth="1"/>
    <col min="6" max="6" width="10" customWidth="1"/>
    <col min="7" max="7" width="25.7109375" customWidth="1"/>
    <col min="8" max="8" width="13.28515625" customWidth="1"/>
    <col min="9" max="9" width="13.5703125" customWidth="1"/>
  </cols>
  <sheetData>
    <row r="1" spans="1:10" ht="45" customHeight="1" thickTop="1" thickBot="1">
      <c r="A1" s="45" t="s">
        <v>0</v>
      </c>
      <c r="B1" s="46"/>
      <c r="C1" s="46"/>
      <c r="D1" s="46"/>
      <c r="E1" s="46"/>
      <c r="F1" s="46"/>
      <c r="G1" s="46"/>
      <c r="H1" s="46"/>
      <c r="I1" s="47"/>
    </row>
    <row r="2" spans="1:10" ht="35.1" customHeight="1" thickTop="1" thickBot="1">
      <c r="A2" s="53" t="s">
        <v>1</v>
      </c>
      <c r="B2" s="54"/>
      <c r="C2" s="54"/>
      <c r="D2" s="54"/>
      <c r="E2" s="54"/>
      <c r="F2" s="54"/>
      <c r="G2" s="54"/>
      <c r="H2" s="54"/>
      <c r="I2" s="55"/>
    </row>
    <row r="3" spans="1:10" ht="35.1" customHeight="1" thickTop="1" thickBot="1">
      <c r="A3" s="56" t="s">
        <v>2</v>
      </c>
      <c r="B3" s="57">
        <v>10000</v>
      </c>
    </row>
    <row r="4" spans="1:10" ht="47.1" customHeight="1" thickTop="1">
      <c r="A4" s="58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  <c r="H4" s="60" t="s">
        <v>10</v>
      </c>
      <c r="I4" s="61" t="s">
        <v>11</v>
      </c>
      <c r="J4" s="4"/>
    </row>
    <row r="5" spans="1:10">
      <c r="A5" s="62" t="s">
        <v>12</v>
      </c>
      <c r="B5" s="63">
        <v>43</v>
      </c>
      <c r="C5" s="64" t="s">
        <v>13</v>
      </c>
      <c r="D5" s="63">
        <v>60</v>
      </c>
      <c r="E5" s="63">
        <v>1.45</v>
      </c>
      <c r="F5" s="65">
        <f t="shared" ref="F5:F10" si="0">ROUNDDOWN(D5/E5^2,2)</f>
        <v>28.53</v>
      </c>
      <c r="G5" s="63" t="str">
        <f t="shared" ref="G5:G10" si="1">IF(F5&lt;17,"Muito abaixo do peso",IF(F5&lt;=18.49,"Abaixo do peso",IF(F5&lt;=24.99,"Peso normal",IF(F5&lt;=29.99,"Acima do peso",IF(F5&lt;=34.99,"Obesidade I",IF(F5&lt;=39.99,"Obesidade II (severa)","Obesidade III (mórbida)"))))))</f>
        <v>Acima do peso</v>
      </c>
      <c r="H5" s="63">
        <f t="shared" ref="H5:H10" si="2">IF(F5&gt;=40,1,IF(AND(B5&lt;=45,C5="F",F5&gt;=35,F5&lt;40),2,3))</f>
        <v>3</v>
      </c>
      <c r="I5" s="66">
        <f>IF(H5=1,B$3,IF(H5=2,B$3*1.2,B$3*1.4))</f>
        <v>14000</v>
      </c>
    </row>
    <row r="6" spans="1:10">
      <c r="A6" s="62" t="s">
        <v>17</v>
      </c>
      <c r="B6" s="63">
        <v>45</v>
      </c>
      <c r="C6" s="64" t="s">
        <v>15</v>
      </c>
      <c r="D6" s="63">
        <v>93</v>
      </c>
      <c r="E6" s="63">
        <v>1.6</v>
      </c>
      <c r="F6" s="65">
        <f t="shared" si="0"/>
        <v>36.32</v>
      </c>
      <c r="G6" s="63" t="str">
        <f t="shared" si="1"/>
        <v>Obesidade II (severa)</v>
      </c>
      <c r="H6" s="63">
        <f t="shared" si="2"/>
        <v>2</v>
      </c>
      <c r="I6" s="66">
        <f t="shared" ref="I6:I10" si="3">IF(H6=1,B$3,IF(H6=2,B$3*1.2,B$3*1.4))</f>
        <v>12000</v>
      </c>
    </row>
    <row r="7" spans="1:10">
      <c r="A7" s="62" t="s">
        <v>19</v>
      </c>
      <c r="B7" s="63">
        <v>50</v>
      </c>
      <c r="C7" s="64" t="s">
        <v>13</v>
      </c>
      <c r="D7" s="63">
        <v>70</v>
      </c>
      <c r="E7" s="63">
        <v>1.65</v>
      </c>
      <c r="F7" s="65">
        <f t="shared" si="0"/>
        <v>25.71</v>
      </c>
      <c r="G7" s="63" t="str">
        <f t="shared" si="1"/>
        <v>Acima do peso</v>
      </c>
      <c r="H7" s="63">
        <f t="shared" si="2"/>
        <v>3</v>
      </c>
      <c r="I7" s="66">
        <f t="shared" si="3"/>
        <v>14000</v>
      </c>
    </row>
    <row r="8" spans="1:10">
      <c r="A8" s="62" t="s">
        <v>14</v>
      </c>
      <c r="B8" s="63">
        <v>45</v>
      </c>
      <c r="C8" s="64" t="s">
        <v>15</v>
      </c>
      <c r="D8" s="63">
        <v>120</v>
      </c>
      <c r="E8" s="63">
        <v>1.55</v>
      </c>
      <c r="F8" s="65">
        <f t="shared" si="0"/>
        <v>49.94</v>
      </c>
      <c r="G8" s="63" t="str">
        <f t="shared" si="1"/>
        <v>Obesidade III (mórbida)</v>
      </c>
      <c r="H8" s="63">
        <f t="shared" si="2"/>
        <v>1</v>
      </c>
      <c r="I8" s="66">
        <f t="shared" si="3"/>
        <v>10000</v>
      </c>
    </row>
    <row r="9" spans="1:10">
      <c r="A9" s="62" t="s">
        <v>16</v>
      </c>
      <c r="B9" s="63">
        <v>34</v>
      </c>
      <c r="C9" s="64" t="s">
        <v>13</v>
      </c>
      <c r="D9" s="63">
        <v>45</v>
      </c>
      <c r="E9" s="63">
        <v>1.67</v>
      </c>
      <c r="F9" s="65">
        <f t="shared" si="0"/>
        <v>16.13</v>
      </c>
      <c r="G9" s="63" t="str">
        <f t="shared" si="1"/>
        <v>Muito abaixo do peso</v>
      </c>
      <c r="H9" s="63">
        <f t="shared" si="2"/>
        <v>3</v>
      </c>
      <c r="I9" s="66">
        <f t="shared" si="3"/>
        <v>14000</v>
      </c>
    </row>
    <row r="10" spans="1:10" ht="15.75" thickBot="1">
      <c r="A10" s="67" t="s">
        <v>18</v>
      </c>
      <c r="B10" s="68">
        <v>34</v>
      </c>
      <c r="C10" s="69" t="s">
        <v>15</v>
      </c>
      <c r="D10" s="68">
        <v>90</v>
      </c>
      <c r="E10" s="68">
        <v>1.55</v>
      </c>
      <c r="F10" s="70">
        <f t="shared" si="0"/>
        <v>37.46</v>
      </c>
      <c r="G10" s="68" t="str">
        <f t="shared" si="1"/>
        <v>Obesidade II (severa)</v>
      </c>
      <c r="H10" s="68">
        <f t="shared" si="2"/>
        <v>2</v>
      </c>
      <c r="I10" s="71">
        <f t="shared" si="3"/>
        <v>12000</v>
      </c>
    </row>
    <row r="11" spans="1:10" ht="16.5" thickTop="1" thickBot="1">
      <c r="H11" s="18" t="s">
        <v>20</v>
      </c>
      <c r="I11" s="17">
        <f>SUM(I5:I10)</f>
        <v>76000</v>
      </c>
    </row>
    <row r="12" spans="1:10" ht="16.5" thickTop="1" thickBot="1">
      <c r="A12" s="51" t="s">
        <v>21</v>
      </c>
      <c r="B12" s="52"/>
      <c r="C12" s="52"/>
      <c r="D12" s="31">
        <f>AVERAGE(F5:F10)</f>
        <v>32.348333333333336</v>
      </c>
    </row>
    <row r="13" spans="1:10">
      <c r="A13" s="34" t="s">
        <v>22</v>
      </c>
      <c r="B13" s="35"/>
      <c r="C13" s="35"/>
      <c r="D13" s="32">
        <f>MAX(F5:F10)</f>
        <v>49.94</v>
      </c>
      <c r="F13" s="38" t="s">
        <v>26</v>
      </c>
      <c r="G13" s="39"/>
      <c r="H13" s="39"/>
      <c r="I13" s="40"/>
    </row>
    <row r="14" spans="1:10" ht="30" customHeight="1">
      <c r="A14" s="34" t="s">
        <v>23</v>
      </c>
      <c r="B14" s="35"/>
      <c r="C14" s="35"/>
      <c r="D14" s="19">
        <f>LARGE(F5:F10,2)</f>
        <v>37.46</v>
      </c>
      <c r="F14" s="41" t="s">
        <v>3</v>
      </c>
      <c r="G14" s="42"/>
      <c r="H14" s="21" t="s">
        <v>9</v>
      </c>
      <c r="I14" s="22" t="s">
        <v>11</v>
      </c>
    </row>
    <row r="15" spans="1:10" ht="15.75" thickBot="1">
      <c r="A15" s="34" t="s">
        <v>24</v>
      </c>
      <c r="B15" s="35"/>
      <c r="C15" s="35"/>
      <c r="D15" s="19">
        <f>COUNTIF(H5:H10,"=1")</f>
        <v>1</v>
      </c>
      <c r="F15" s="43" t="s">
        <v>27</v>
      </c>
      <c r="G15" s="44"/>
      <c r="H15" s="23" t="e">
        <f>VLOOKUP(F15,A5:G10,7)</f>
        <v>#N/A</v>
      </c>
      <c r="I15" s="24" t="e">
        <f>VLOOKUP(F15,A5:I10,9)</f>
        <v>#N/A</v>
      </c>
    </row>
    <row r="16" spans="1:10" ht="15.75" thickBot="1">
      <c r="A16" s="36" t="s">
        <v>25</v>
      </c>
      <c r="B16" s="37"/>
      <c r="C16" s="37"/>
      <c r="D16" s="20">
        <f>SUMIF(H5:H10,"=1",I5:I10)</f>
        <v>10000</v>
      </c>
    </row>
    <row r="17" ht="15.75" thickTop="1"/>
  </sheetData>
  <sortState ref="A5:I10">
    <sortCondition ref="A4"/>
  </sortState>
  <mergeCells count="10">
    <mergeCell ref="A1:I1"/>
    <mergeCell ref="A2:I2"/>
    <mergeCell ref="A12:C12"/>
    <mergeCell ref="A13:C13"/>
    <mergeCell ref="A14:C14"/>
    <mergeCell ref="A15:C15"/>
    <mergeCell ref="A16:C16"/>
    <mergeCell ref="F13:I13"/>
    <mergeCell ref="F14:G14"/>
    <mergeCell ref="F15:G15"/>
  </mergeCells>
  <conditionalFormatting sqref="G5:G10">
    <cfRule type="containsText" dxfId="1" priority="1" operator="containsText" text="Obesidade III (mórbida)">
      <formula>NOT(ISERROR(SEARCH("Obesidade III (mórbida)",G5)))</formula>
    </cfRule>
  </conditionalFormatting>
  <dataValidations count="2">
    <dataValidation type="list" allowBlank="1" showInputMessage="1" showErrorMessage="1" errorTitle="Atenção!" error="Insira somente M ou F" promptTitle="Atenção" prompt="esse campo só aceita M e F" sqref="C5:C10">
      <formula1>"F, M"</formula1>
    </dataValidation>
    <dataValidation type="whole" operator="greaterThanOrEqual" allowBlank="1" showInputMessage="1" showErrorMessage="1" sqref="B5:B10">
      <formula1>18</formula1>
    </dataValidation>
  </dataValidations>
  <pageMargins left="0.43307086614173229" right="0.43307086614173229" top="0.39370078740157483" bottom="0.3937007874015748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17"/>
  <sheetViews>
    <sheetView zoomScaleNormal="100" workbookViewId="0">
      <selection activeCell="I16" sqref="I16"/>
    </sheetView>
  </sheetViews>
  <sheetFormatPr defaultRowHeight="15"/>
  <cols>
    <col min="1" max="1" width="23.28515625" customWidth="1"/>
    <col min="2" max="2" width="13.28515625" bestFit="1" customWidth="1"/>
    <col min="4" max="4" width="13.28515625" bestFit="1" customWidth="1"/>
    <col min="5" max="5" width="11.5703125" customWidth="1"/>
    <col min="6" max="6" width="10" customWidth="1"/>
    <col min="7" max="7" width="25.7109375" customWidth="1"/>
    <col min="8" max="8" width="13.28515625" customWidth="1"/>
    <col min="9" max="9" width="13.5703125" customWidth="1"/>
  </cols>
  <sheetData>
    <row r="1" spans="1:10" ht="45" customHeight="1" thickTop="1" thickBot="1">
      <c r="A1" s="45" t="s">
        <v>0</v>
      </c>
      <c r="B1" s="46"/>
      <c r="C1" s="46"/>
      <c r="D1" s="46"/>
      <c r="E1" s="46"/>
      <c r="F1" s="46"/>
      <c r="G1" s="46"/>
      <c r="H1" s="46"/>
      <c r="I1" s="47"/>
    </row>
    <row r="2" spans="1:10" ht="35.1" customHeight="1" thickTop="1" thickBot="1">
      <c r="A2" s="48" t="s">
        <v>1</v>
      </c>
      <c r="B2" s="49"/>
      <c r="C2" s="49"/>
      <c r="D2" s="49"/>
      <c r="E2" s="49"/>
      <c r="F2" s="49"/>
      <c r="G2" s="49"/>
      <c r="H2" s="49"/>
      <c r="I2" s="50"/>
    </row>
    <row r="3" spans="1:10" ht="35.1" customHeight="1" thickTop="1" thickBot="1">
      <c r="A3" s="6" t="s">
        <v>2</v>
      </c>
      <c r="B3" s="7">
        <v>10000</v>
      </c>
    </row>
    <row r="4" spans="1:10" ht="47.1" customHeight="1" thickTop="1" thickBo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5" t="s">
        <v>11</v>
      </c>
      <c r="J4" s="4"/>
    </row>
    <row r="5" spans="1:10" ht="15.75" thickTop="1">
      <c r="A5" s="8" t="s">
        <v>12</v>
      </c>
      <c r="B5" s="11">
        <v>43</v>
      </c>
      <c r="C5" s="14" t="s">
        <v>13</v>
      </c>
      <c r="D5" s="11">
        <v>60</v>
      </c>
      <c r="E5" s="11">
        <v>1.45</v>
      </c>
      <c r="F5" s="25">
        <f t="shared" ref="F5:F10" si="0">ROUNDDOWN(D5/E5^2,2)</f>
        <v>28.53</v>
      </c>
      <c r="G5" s="11" t="str">
        <f t="shared" ref="G5:G10" si="1">IF(F5&lt;17,"Muito abaixo do peso",IF(F5&lt;=18.49,"Abaixo do peso",IF(F5&lt;=24.99,"Peso normal",IF(F5&lt;=29.99,"Acima do peso",IF(F5&lt;=34.99,"Obesidade I",IF(F5&lt;=39.99,"Obesidade II (severa)","Obesidade III (mórbida)"))))))</f>
        <v>Acima do peso</v>
      </c>
      <c r="H5" s="11">
        <f t="shared" ref="H5:H10" si="2">IF(F5&gt;=40,1,IF(AND(B5&lt;=45,C5="F",F5&gt;=35,F5&lt;40),2,3))</f>
        <v>3</v>
      </c>
      <c r="I5" s="28">
        <f t="shared" ref="I5:I10" si="3">IF(H5=1,B$3,IF(H5=2,B$3*1.2%,B$3*1.4%))</f>
        <v>139.99999999999997</v>
      </c>
    </row>
    <row r="6" spans="1:10">
      <c r="A6" s="9" t="s">
        <v>17</v>
      </c>
      <c r="B6" s="12">
        <v>45</v>
      </c>
      <c r="C6" s="15" t="s">
        <v>15</v>
      </c>
      <c r="D6" s="12">
        <v>93</v>
      </c>
      <c r="E6" s="12">
        <v>1.6</v>
      </c>
      <c r="F6" s="33">
        <f t="shared" si="0"/>
        <v>36.32</v>
      </c>
      <c r="G6" s="12" t="str">
        <f t="shared" si="1"/>
        <v>Obesidade II (severa)</v>
      </c>
      <c r="H6" s="12">
        <f t="shared" si="2"/>
        <v>2</v>
      </c>
      <c r="I6" s="29">
        <f t="shared" si="3"/>
        <v>120</v>
      </c>
    </row>
    <row r="7" spans="1:10">
      <c r="A7" s="9" t="s">
        <v>19</v>
      </c>
      <c r="B7" s="12">
        <v>50</v>
      </c>
      <c r="C7" s="15" t="s">
        <v>13</v>
      </c>
      <c r="D7" s="12">
        <v>70</v>
      </c>
      <c r="E7" s="12">
        <v>1.65</v>
      </c>
      <c r="F7" s="26">
        <f t="shared" si="0"/>
        <v>25.71</v>
      </c>
      <c r="G7" s="12" t="str">
        <f t="shared" si="1"/>
        <v>Acima do peso</v>
      </c>
      <c r="H7" s="12">
        <f t="shared" si="2"/>
        <v>3</v>
      </c>
      <c r="I7" s="29">
        <f t="shared" si="3"/>
        <v>139.99999999999997</v>
      </c>
    </row>
    <row r="8" spans="1:10">
      <c r="A8" s="9" t="s">
        <v>14</v>
      </c>
      <c r="B8" s="12">
        <v>45</v>
      </c>
      <c r="C8" s="15" t="s">
        <v>15</v>
      </c>
      <c r="D8" s="12">
        <v>120</v>
      </c>
      <c r="E8" s="12">
        <v>1.55</v>
      </c>
      <c r="F8" s="26">
        <f t="shared" si="0"/>
        <v>49.94</v>
      </c>
      <c r="G8" s="12" t="str">
        <f t="shared" si="1"/>
        <v>Obesidade III (mórbida)</v>
      </c>
      <c r="H8" s="12">
        <f t="shared" si="2"/>
        <v>1</v>
      </c>
      <c r="I8" s="29">
        <f t="shared" si="3"/>
        <v>10000</v>
      </c>
    </row>
    <row r="9" spans="1:10">
      <c r="A9" s="9" t="s">
        <v>16</v>
      </c>
      <c r="B9" s="12">
        <v>34</v>
      </c>
      <c r="C9" s="15" t="s">
        <v>13</v>
      </c>
      <c r="D9" s="12">
        <v>45</v>
      </c>
      <c r="E9" s="12">
        <v>1.67</v>
      </c>
      <c r="F9" s="26">
        <f t="shared" si="0"/>
        <v>16.13</v>
      </c>
      <c r="G9" s="12" t="str">
        <f t="shared" si="1"/>
        <v>Muito abaixo do peso</v>
      </c>
      <c r="H9" s="12">
        <f t="shared" si="2"/>
        <v>3</v>
      </c>
      <c r="I9" s="29">
        <f t="shared" si="3"/>
        <v>139.99999999999997</v>
      </c>
    </row>
    <row r="10" spans="1:10" ht="15.75" thickBot="1">
      <c r="A10" s="10" t="s">
        <v>18</v>
      </c>
      <c r="B10" s="13">
        <v>34</v>
      </c>
      <c r="C10" s="16" t="s">
        <v>15</v>
      </c>
      <c r="D10" s="13">
        <v>90</v>
      </c>
      <c r="E10" s="13">
        <v>1.55</v>
      </c>
      <c r="F10" s="27">
        <f t="shared" si="0"/>
        <v>37.46</v>
      </c>
      <c r="G10" s="13" t="str">
        <f t="shared" si="1"/>
        <v>Obesidade II (severa)</v>
      </c>
      <c r="H10" s="13">
        <f t="shared" si="2"/>
        <v>2</v>
      </c>
      <c r="I10" s="30">
        <f t="shared" si="3"/>
        <v>120</v>
      </c>
    </row>
    <row r="11" spans="1:10" ht="16.5" thickTop="1" thickBot="1">
      <c r="H11" s="18" t="s">
        <v>20</v>
      </c>
      <c r="I11" s="17">
        <f>SUM(I5:I10)</f>
        <v>10660</v>
      </c>
    </row>
    <row r="12" spans="1:10" ht="16.5" thickTop="1" thickBot="1">
      <c r="A12" s="51" t="s">
        <v>21</v>
      </c>
      <c r="B12" s="52"/>
      <c r="C12" s="52"/>
      <c r="D12" s="31">
        <f>AVERAGE(F5:F10)</f>
        <v>32.348333333333336</v>
      </c>
    </row>
    <row r="13" spans="1:10">
      <c r="A13" s="34" t="s">
        <v>22</v>
      </c>
      <c r="B13" s="35"/>
      <c r="C13" s="35"/>
      <c r="D13" s="32">
        <f>MAX(F5:F10)</f>
        <v>49.94</v>
      </c>
      <c r="F13" s="38" t="s">
        <v>26</v>
      </c>
      <c r="G13" s="39"/>
      <c r="H13" s="39"/>
      <c r="I13" s="40"/>
    </row>
    <row r="14" spans="1:10" ht="30" customHeight="1">
      <c r="A14" s="34" t="s">
        <v>23</v>
      </c>
      <c r="B14" s="35"/>
      <c r="C14" s="35"/>
      <c r="D14" s="19">
        <f>LARGE(F5:F10,2)</f>
        <v>37.46</v>
      </c>
      <c r="F14" s="41" t="s">
        <v>3</v>
      </c>
      <c r="G14" s="42"/>
      <c r="H14" s="21" t="s">
        <v>9</v>
      </c>
      <c r="I14" s="22" t="s">
        <v>11</v>
      </c>
    </row>
    <row r="15" spans="1:10" ht="15.75" thickBot="1">
      <c r="A15" s="34" t="s">
        <v>24</v>
      </c>
      <c r="B15" s="35"/>
      <c r="C15" s="35"/>
      <c r="D15" s="19">
        <f>COUNTIF(H5:H10,"=1")</f>
        <v>1</v>
      </c>
      <c r="F15" s="43"/>
      <c r="G15" s="44"/>
      <c r="H15" s="23" t="e">
        <f>VLOOKUP(F15,A5:G10,7)</f>
        <v>#N/A</v>
      </c>
      <c r="I15" s="24" t="e">
        <f>VLOOKUP(F15,A5:I10,9)</f>
        <v>#N/A</v>
      </c>
    </row>
    <row r="16" spans="1:10" ht="15.75" thickBot="1">
      <c r="A16" s="36" t="s">
        <v>25</v>
      </c>
      <c r="B16" s="37"/>
      <c r="C16" s="37"/>
      <c r="D16" s="20">
        <f>SUMIF(H5:H10,"=1",I5:I10)</f>
        <v>10000</v>
      </c>
    </row>
    <row r="17" ht="15.75" thickTop="1"/>
  </sheetData>
  <mergeCells count="10">
    <mergeCell ref="A15:C15"/>
    <mergeCell ref="F15:G15"/>
    <mergeCell ref="A16:C16"/>
    <mergeCell ref="A1:I1"/>
    <mergeCell ref="A2:I2"/>
    <mergeCell ref="A12:C12"/>
    <mergeCell ref="A13:C13"/>
    <mergeCell ref="F13:I13"/>
    <mergeCell ref="A14:C14"/>
    <mergeCell ref="F14:G14"/>
  </mergeCells>
  <conditionalFormatting sqref="G5:G10">
    <cfRule type="containsText" dxfId="0" priority="1" operator="containsText" text="Obesidade III (mórbida)">
      <formula>NOT(ISERROR(SEARCH("Obesidade III (mórbida)",G5)))</formula>
    </cfRule>
  </conditionalFormatting>
  <dataValidations count="2">
    <dataValidation type="whole" operator="greaterThanOrEqual" allowBlank="1" showInputMessage="1" showErrorMessage="1" sqref="B5:B10">
      <formula1>18</formula1>
    </dataValidation>
    <dataValidation type="list" allowBlank="1" showInputMessage="1" showErrorMessage="1" errorTitle="Atenção!" error="Insira somente M ou F" promptTitle="Atenção" prompt="esse campo só aceita M e F" sqref="C5:C10">
      <formula1>"F, M"</formula1>
    </dataValidation>
  </dataValidations>
  <pageMargins left="0.43307086614173229" right="0.43307086614173229" top="0.39370078740157483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IMC</vt:lpstr>
      <vt:lpstr>IMC Infantil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Aluno</cp:lastModifiedBy>
  <dcterms:created xsi:type="dcterms:W3CDTF">2015-06-01T14:05:19Z</dcterms:created>
  <dcterms:modified xsi:type="dcterms:W3CDTF">2015-06-08T13:50:41Z</dcterms:modified>
</cp:coreProperties>
</file>